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de810f42f7144d21/Documents/Pineapple Consulting Network/Business - General (OneDrive)/Website/Downloads/"/>
    </mc:Choice>
  </mc:AlternateContent>
  <xr:revisionPtr revIDLastSave="0" documentId="8_{5C21885C-ACA2-4A77-B9D0-A9A0B72EFD53}" xr6:coauthVersionLast="47" xr6:coauthVersionMax="47" xr10:uidLastSave="{00000000-0000-0000-0000-000000000000}"/>
  <bookViews>
    <workbookView xWindow="-90" yWindow="-90" windowWidth="19380" windowHeight="10530" activeTab="1" xr2:uid="{4F876652-4109-4C49-9594-1E7C15533AFF}"/>
  </bookViews>
  <sheets>
    <sheet name="Directions" sheetId="2" r:id="rId1"/>
    <sheet name="Budget Too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21" i="1"/>
  <c r="H20" i="1"/>
  <c r="H19" i="1"/>
  <c r="H18" i="1"/>
  <c r="H17" i="1"/>
  <c r="H12" i="1"/>
  <c r="H9" i="1"/>
  <c r="H7" i="1"/>
  <c r="H6" i="1"/>
  <c r="H5" i="1"/>
  <c r="J6" i="1"/>
  <c r="AU6" i="1" s="1"/>
  <c r="AR6" i="1"/>
  <c r="AU23" i="1"/>
  <c r="AT23" i="1"/>
  <c r="AS23" i="1"/>
  <c r="AR23" i="1"/>
  <c r="AU16" i="1"/>
  <c r="AT16" i="1"/>
  <c r="AS16" i="1"/>
  <c r="AR16" i="1"/>
  <c r="AU15" i="1"/>
  <c r="AT15" i="1"/>
  <c r="AS15" i="1"/>
  <c r="AR15" i="1"/>
  <c r="AU13" i="1"/>
  <c r="AT13" i="1"/>
  <c r="AS13" i="1"/>
  <c r="AR13" i="1"/>
  <c r="AU11" i="1"/>
  <c r="AT11" i="1"/>
  <c r="AS11" i="1"/>
  <c r="AR11" i="1"/>
  <c r="AT5" i="1"/>
  <c r="AS5" i="1"/>
  <c r="AR5" i="1"/>
  <c r="J5" i="1"/>
  <c r="L5" i="1" s="1"/>
  <c r="I3" i="1"/>
  <c r="G3" i="1" s="1"/>
  <c r="F3" i="1" s="1"/>
  <c r="AT6" i="1" l="1"/>
  <c r="AS6" i="1"/>
  <c r="AU5" i="1"/>
  <c r="L6" i="1"/>
  <c r="H2" i="1"/>
  <c r="J3" i="1"/>
  <c r="L3" i="1" l="1"/>
  <c r="J7" i="1"/>
  <c r="AT7" i="1"/>
  <c r="AR7" i="1"/>
  <c r="B8" i="1"/>
  <c r="L7" i="1" l="1"/>
  <c r="AU7" i="1"/>
  <c r="AT8" i="1"/>
  <c r="J8" i="1"/>
  <c r="I10" i="1"/>
  <c r="AS7" i="1"/>
  <c r="AR8" i="1"/>
  <c r="AT12" i="1" l="1"/>
  <c r="AT10" i="1"/>
  <c r="L8" i="1"/>
  <c r="AU8" i="1"/>
  <c r="AT9" i="1"/>
  <c r="J9" i="1"/>
  <c r="AS8" i="1"/>
  <c r="AR9" i="1"/>
  <c r="F10" i="1"/>
  <c r="I14" i="1" l="1"/>
  <c r="AT14" i="1" s="1"/>
  <c r="J12" i="1"/>
  <c r="L12" i="1" s="1"/>
  <c r="AR12" i="1"/>
  <c r="L9" i="1"/>
  <c r="AU9" i="1"/>
  <c r="J10" i="1"/>
  <c r="AS9" i="1"/>
  <c r="G10" i="1"/>
  <c r="H10" i="1" s="1"/>
  <c r="AR10" i="1"/>
  <c r="AU12" i="1" l="1"/>
  <c r="AR19" i="1"/>
  <c r="AR18" i="1"/>
  <c r="AS12" i="1"/>
  <c r="AR17" i="1"/>
  <c r="F14" i="1"/>
  <c r="AU10" i="1"/>
  <c r="J14" i="1"/>
  <c r="L10" i="1"/>
  <c r="AS10" i="1"/>
  <c r="AR20" i="1" l="1"/>
  <c r="G14" i="1"/>
  <c r="AS14" i="1" s="1"/>
  <c r="AS18" i="1"/>
  <c r="AS19" i="1"/>
  <c r="J18" i="1"/>
  <c r="AT18" i="1"/>
  <c r="AR14" i="1"/>
  <c r="AS17" i="1"/>
  <c r="L14" i="1"/>
  <c r="AU14" i="1"/>
  <c r="H14" i="1" l="1"/>
  <c r="AR21" i="1"/>
  <c r="L18" i="1"/>
  <c r="AU18" i="1"/>
  <c r="AT19" i="1"/>
  <c r="J19" i="1"/>
  <c r="AS20" i="1"/>
  <c r="J17" i="1"/>
  <c r="AT17" i="1"/>
  <c r="F22" i="1" l="1"/>
  <c r="AU19" i="1"/>
  <c r="L19" i="1"/>
  <c r="J20" i="1"/>
  <c r="AT20" i="1"/>
  <c r="AS21" i="1"/>
  <c r="G22" i="1"/>
  <c r="I22" i="1"/>
  <c r="I24" i="1" s="1"/>
  <c r="AT24" i="1" s="1"/>
  <c r="L17" i="1"/>
  <c r="AU17" i="1"/>
  <c r="F24" i="1" l="1"/>
  <c r="H22" i="1"/>
  <c r="AR24" i="1"/>
  <c r="AR22" i="1"/>
  <c r="AT22" i="1"/>
  <c r="G24" i="1"/>
  <c r="AS22" i="1"/>
  <c r="L20" i="1"/>
  <c r="AU20" i="1"/>
  <c r="J21" i="1"/>
  <c r="J22" i="1" s="1"/>
  <c r="AT21" i="1"/>
  <c r="H24" i="1" l="1"/>
  <c r="J24" i="1"/>
  <c r="L24" i="1" s="1"/>
  <c r="AU22" i="1"/>
  <c r="L22" i="1"/>
  <c r="AS24" i="1"/>
  <c r="L21" i="1"/>
  <c r="AU21" i="1"/>
  <c r="AU24" i="1" l="1"/>
</calcChain>
</file>

<file path=xl/sharedStrings.xml><?xml version="1.0" encoding="utf-8"?>
<sst xmlns="http://schemas.openxmlformats.org/spreadsheetml/2006/main" count="48" uniqueCount="42">
  <si>
    <t>Revenue</t>
  </si>
  <si>
    <t>Source 1</t>
  </si>
  <si>
    <t>Source 2</t>
  </si>
  <si>
    <t>Source 3</t>
  </si>
  <si>
    <t>Source 4</t>
  </si>
  <si>
    <t>Source 5</t>
  </si>
  <si>
    <t>Cost of Goods Sold</t>
  </si>
  <si>
    <t>Gross Profit</t>
  </si>
  <si>
    <t>Expenses</t>
  </si>
  <si>
    <t>Fixed Cost</t>
  </si>
  <si>
    <t>Overhead</t>
  </si>
  <si>
    <t>Taxes</t>
  </si>
  <si>
    <t>Other</t>
  </si>
  <si>
    <t>Total Expenses</t>
  </si>
  <si>
    <t>Total Revenue</t>
  </si>
  <si>
    <t>Net Profit</t>
  </si>
  <si>
    <t>Current Year</t>
  </si>
  <si>
    <t>YOY Growth</t>
  </si>
  <si>
    <t>Marketing</t>
  </si>
  <si>
    <t>COGS</t>
  </si>
  <si>
    <t>Monthly Amounts</t>
  </si>
  <si>
    <t xml:space="preserve"> </t>
  </si>
  <si>
    <t>Annual Budget Forecasting Tool</t>
  </si>
  <si>
    <t>input</t>
  </si>
  <si>
    <t>Legend</t>
  </si>
  <si>
    <t>calculation</t>
  </si>
  <si>
    <t>Trend</t>
  </si>
  <si>
    <t>Full Year</t>
  </si>
  <si>
    <t>Directions for the Budget Tool</t>
  </si>
  <si>
    <t>To use the basic Budget Tool, simply input your financial performance into the appropriate categories.</t>
  </si>
  <si>
    <t>Inputting</t>
  </si>
  <si>
    <t>This is a simple manual entry of the data.</t>
  </si>
  <si>
    <t>Make inputs wherever you see this format:</t>
  </si>
  <si>
    <t>Input the corresponding growth rates on the left and they will apply to the next year</t>
  </si>
  <si>
    <t>Note - growth rates are applied uniformly to all sub categories.</t>
  </si>
  <si>
    <t>Ex. Revenue Source 1, 2, 3, etc. will all receive the growth rate that you input into the Revenue growth rate section.</t>
  </si>
  <si>
    <t>Helper columns</t>
  </si>
  <si>
    <t>Once you input the financial data into the previous two years, you will see a Year Over Year growth rate appear</t>
  </si>
  <si>
    <t>You can use this as a reference for future growth</t>
  </si>
  <si>
    <t>The trend lines that populate will show the trend over all 4 years present in the tool</t>
  </si>
  <si>
    <t>The final column, Monthly Amounts, will break down the next year's budget into 12 equal monthly amounts to aim for.</t>
  </si>
  <si>
    <t>Note - whatever numbers are in the cells to start are simply placeholders - you can delete them as you wish!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</si>
</sst>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9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4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15" fillId="0" borderId="1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15" xfId="0" applyBorder="1"/>
    <xf numFmtId="0" fontId="0" fillId="0" borderId="7" xfId="0" applyBorder="1"/>
    <xf numFmtId="0" fontId="16" fillId="3" borderId="0" xfId="0" applyFont="1" applyFill="1"/>
    <xf numFmtId="0" fontId="16" fillId="3" borderId="3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6" borderId="12" xfId="0" applyFont="1" applyFill="1" applyBorder="1" applyAlignment="1">
      <alignment horizontal="centerContinuous"/>
    </xf>
    <xf numFmtId="0" fontId="3" fillId="6" borderId="13" xfId="0" applyFont="1" applyFill="1" applyBorder="1" applyAlignment="1">
      <alignment horizontal="centerContinuous"/>
    </xf>
    <xf numFmtId="0" fontId="3" fillId="6" borderId="1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3" borderId="0" xfId="0" applyFont="1" applyFill="1"/>
    <xf numFmtId="0" fontId="0" fillId="4" borderId="0" xfId="0" applyFill="1"/>
    <xf numFmtId="0" fontId="3" fillId="4" borderId="0" xfId="0" applyFont="1" applyFill="1"/>
    <xf numFmtId="9" fontId="0" fillId="2" borderId="14" xfId="0" applyNumberFormat="1" applyFill="1" applyBorder="1" applyAlignment="1" applyProtection="1">
      <alignment horizontal="center"/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inden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9" fontId="13" fillId="0" borderId="0" xfId="1" applyFont="1" applyAlignment="1" applyProtection="1">
      <alignment horizontal="center"/>
      <protection locked="0"/>
    </xf>
    <xf numFmtId="164" fontId="21" fillId="0" borderId="7" xfId="0" applyNumberFormat="1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164" fontId="17" fillId="0" borderId="0" xfId="0" applyNumberFormat="1" applyFont="1" applyAlignment="1" applyProtection="1">
      <alignment horizontal="center"/>
      <protection locked="0"/>
    </xf>
    <xf numFmtId="0" fontId="2" fillId="3" borderId="9" xfId="0" applyFont="1" applyFill="1" applyBorder="1" applyProtection="1">
      <protection locked="0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9" fontId="10" fillId="3" borderId="3" xfId="1" applyFont="1" applyFill="1" applyBorder="1" applyAlignment="1" applyProtection="1">
      <alignment horizontal="center"/>
      <protection locked="0"/>
    </xf>
    <xf numFmtId="164" fontId="2" fillId="3" borderId="6" xfId="0" applyNumberFormat="1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Protection="1">
      <protection locked="0"/>
    </xf>
    <xf numFmtId="164" fontId="16" fillId="3" borderId="3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4" borderId="9" xfId="0" applyFont="1" applyFill="1" applyBorder="1" applyProtection="1">
      <protection locked="0"/>
    </xf>
    <xf numFmtId="164" fontId="2" fillId="4" borderId="3" xfId="0" applyNumberFormat="1" applyFont="1" applyFill="1" applyBorder="1" applyAlignment="1" applyProtection="1">
      <alignment horizontal="center"/>
      <protection locked="0"/>
    </xf>
    <xf numFmtId="9" fontId="9" fillId="4" borderId="3" xfId="1" applyFont="1" applyFill="1" applyBorder="1" applyAlignment="1" applyProtection="1">
      <alignment horizontal="center"/>
      <protection locked="0"/>
    </xf>
    <xf numFmtId="164" fontId="2" fillId="4" borderId="6" xfId="0" applyNumberFormat="1" applyFont="1" applyFill="1" applyBorder="1" applyAlignment="1" applyProtection="1">
      <alignment horizontal="center"/>
      <protection locked="0"/>
    </xf>
    <xf numFmtId="0" fontId="14" fillId="4" borderId="3" xfId="0" applyFont="1" applyFill="1" applyBorder="1" applyProtection="1">
      <protection locked="0"/>
    </xf>
    <xf numFmtId="164" fontId="16" fillId="4" borderId="3" xfId="0" applyNumberFormat="1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Protection="1"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10" fillId="5" borderId="3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164" fontId="18" fillId="5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indent="1"/>
      <protection locked="0"/>
    </xf>
    <xf numFmtId="164" fontId="2" fillId="5" borderId="3" xfId="0" applyNumberFormat="1" applyFont="1" applyFill="1" applyBorder="1" applyAlignment="1" applyProtection="1">
      <alignment horizontal="center"/>
      <protection locked="0"/>
    </xf>
    <xf numFmtId="9" fontId="9" fillId="5" borderId="3" xfId="1" applyFont="1" applyFill="1" applyBorder="1" applyAlignment="1" applyProtection="1">
      <alignment horizontal="center"/>
      <protection locked="0"/>
    </xf>
    <xf numFmtId="164" fontId="2" fillId="5" borderId="6" xfId="0" applyNumberFormat="1" applyFont="1" applyFill="1" applyBorder="1" applyAlignment="1" applyProtection="1">
      <alignment horizontal="center"/>
      <protection locked="0"/>
    </xf>
    <xf numFmtId="0" fontId="14" fillId="5" borderId="3" xfId="0" applyFont="1" applyFill="1" applyBorder="1" applyProtection="1">
      <protection locked="0"/>
    </xf>
    <xf numFmtId="164" fontId="16" fillId="5" borderId="3" xfId="0" applyNumberFormat="1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Protection="1">
      <protection locked="0"/>
    </xf>
    <xf numFmtId="164" fontId="3" fillId="4" borderId="3" xfId="0" applyNumberFormat="1" applyFont="1" applyFill="1" applyBorder="1" applyAlignment="1" applyProtection="1">
      <alignment horizontal="center"/>
      <protection locked="0"/>
    </xf>
    <xf numFmtId="9" fontId="8" fillId="4" borderId="3" xfId="1" applyFont="1" applyFill="1" applyBorder="1" applyAlignment="1" applyProtection="1">
      <alignment horizontal="center"/>
      <protection locked="0"/>
    </xf>
    <xf numFmtId="164" fontId="3" fillId="4" borderId="6" xfId="0" applyNumberFormat="1" applyFont="1" applyFill="1" applyBorder="1" applyAlignment="1" applyProtection="1">
      <alignment horizontal="center"/>
      <protection locked="0"/>
    </xf>
    <xf numFmtId="164" fontId="19" fillId="4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21" fillId="0" borderId="5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603248</xdr:colOff>
      <xdr:row>1</xdr:row>
      <xdr:rowOff>56444</xdr:rowOff>
    </xdr:from>
    <xdr:to>
      <xdr:col>16</xdr:col>
      <xdr:colOff>90502</xdr:colOff>
      <xdr:row>4</xdr:row>
      <xdr:rowOff>55572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4CF01A-3E3B-4788-9432-1E5A7436A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9498" y="261055"/>
          <a:ext cx="1318171" cy="581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ineapple Consulting">
      <a:dk1>
        <a:sysClr val="windowText" lastClr="000000"/>
      </a:dk1>
      <a:lt1>
        <a:sysClr val="window" lastClr="FFFFFF"/>
      </a:lt1>
      <a:dk2>
        <a:srgbClr val="0C3C60"/>
      </a:dk2>
      <a:lt2>
        <a:srgbClr val="D1E0EB"/>
      </a:lt2>
      <a:accent1>
        <a:srgbClr val="006A9F"/>
      </a:accent1>
      <a:accent2>
        <a:srgbClr val="FFB400"/>
      </a:accent2>
      <a:accent3>
        <a:srgbClr val="75C0FF"/>
      </a:accent3>
      <a:accent4>
        <a:srgbClr val="FFFF00"/>
      </a:accent4>
      <a:accent5>
        <a:srgbClr val="C00000"/>
      </a:accent5>
      <a:accent6>
        <a:srgbClr val="00B05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0841D-B7B3-4C91-8C0A-2C1161BE21F8}">
  <sheetPr>
    <tabColor theme="6"/>
  </sheetPr>
  <dimension ref="A1:D19"/>
  <sheetViews>
    <sheetView showGridLines="0" workbookViewId="0">
      <selection activeCell="K8" sqref="K8"/>
    </sheetView>
  </sheetViews>
  <sheetFormatPr defaultRowHeight="14.75" x14ac:dyDescent="0.75"/>
  <sheetData>
    <row r="1" spans="1:4" s="31" customFormat="1" x14ac:dyDescent="0.75">
      <c r="A1" s="11" t="s">
        <v>28</v>
      </c>
    </row>
    <row r="3" spans="1:4" s="32" customFormat="1" x14ac:dyDescent="0.75">
      <c r="A3" s="33" t="s">
        <v>30</v>
      </c>
    </row>
    <row r="4" spans="1:4" x14ac:dyDescent="0.75">
      <c r="B4" t="s">
        <v>29</v>
      </c>
    </row>
    <row r="5" spans="1:4" x14ac:dyDescent="0.75">
      <c r="C5" t="s">
        <v>31</v>
      </c>
    </row>
    <row r="6" spans="1:4" x14ac:dyDescent="0.75">
      <c r="C6" t="s">
        <v>32</v>
      </c>
    </row>
    <row r="7" spans="1:4" x14ac:dyDescent="0.75">
      <c r="D7" s="15" t="s">
        <v>23</v>
      </c>
    </row>
    <row r="8" spans="1:4" x14ac:dyDescent="0.75">
      <c r="B8" t="s">
        <v>33</v>
      </c>
    </row>
    <row r="9" spans="1:4" x14ac:dyDescent="0.75">
      <c r="C9" t="s">
        <v>34</v>
      </c>
    </row>
    <row r="10" spans="1:4" x14ac:dyDescent="0.75">
      <c r="C10" t="s">
        <v>35</v>
      </c>
    </row>
    <row r="12" spans="1:4" x14ac:dyDescent="0.75">
      <c r="B12" t="s">
        <v>41</v>
      </c>
    </row>
    <row r="14" spans="1:4" s="32" customFormat="1" x14ac:dyDescent="0.75">
      <c r="A14" s="33" t="s">
        <v>36</v>
      </c>
    </row>
    <row r="15" spans="1:4" x14ac:dyDescent="0.75">
      <c r="B15" t="s">
        <v>37</v>
      </c>
    </row>
    <row r="16" spans="1:4" x14ac:dyDescent="0.75">
      <c r="C16" t="s">
        <v>38</v>
      </c>
    </row>
    <row r="17" spans="2:2" x14ac:dyDescent="0.75">
      <c r="B17" t="s">
        <v>39</v>
      </c>
    </row>
    <row r="19" spans="2:2" x14ac:dyDescent="0.75">
      <c r="B19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EC90-B24C-443D-A5EE-7BBD5B1A5470}">
  <sheetPr>
    <tabColor theme="4"/>
  </sheetPr>
  <dimension ref="A1:AU28"/>
  <sheetViews>
    <sheetView showGridLines="0" tabSelected="1" zoomScale="90" zoomScaleNormal="90" workbookViewId="0">
      <selection activeCell="O8" sqref="O8"/>
    </sheetView>
  </sheetViews>
  <sheetFormatPr defaultRowHeight="14.75" x14ac:dyDescent="0.75"/>
  <cols>
    <col min="1" max="1" width="4.58984375" customWidth="1"/>
    <col min="3" max="3" width="10.31640625" bestFit="1" customWidth="1"/>
    <col min="5" max="5" width="18.1796875" customWidth="1"/>
    <col min="6" max="7" width="11.2265625" style="2" customWidth="1"/>
    <col min="8" max="8" width="9.76953125" style="3" bestFit="1" customWidth="1"/>
    <col min="9" max="9" width="11.2265625" style="2" customWidth="1"/>
    <col min="10" max="10" width="11.2265625" style="5" customWidth="1"/>
    <col min="11" max="11" width="5.54296875" bestFit="1" customWidth="1"/>
    <col min="12" max="12" width="14.58984375" style="1" bestFit="1" customWidth="1"/>
    <col min="44" max="47" width="8.7265625" style="29"/>
  </cols>
  <sheetData>
    <row r="1" spans="1:47" s="12" customFormat="1" ht="16" x14ac:dyDescent="0.8">
      <c r="A1" s="12" t="s">
        <v>22</v>
      </c>
      <c r="F1" s="13"/>
      <c r="G1" s="13"/>
      <c r="H1" s="14"/>
      <c r="I1" s="13"/>
      <c r="J1" s="13"/>
      <c r="L1" s="22"/>
    </row>
    <row r="2" spans="1:47" ht="15.5" thickBot="1" x14ac:dyDescent="0.9">
      <c r="F2" s="78" t="s">
        <v>27</v>
      </c>
      <c r="G2" s="79" t="s">
        <v>27</v>
      </c>
      <c r="H2" s="50" t="str">
        <f ca="1">G3&amp;" vs "&amp;F3</f>
        <v>2020 vs 2019</v>
      </c>
      <c r="I2" s="79" t="s">
        <v>16</v>
      </c>
      <c r="J2" s="78" t="s">
        <v>27</v>
      </c>
      <c r="K2" s="52"/>
      <c r="L2" s="79" t="s">
        <v>20</v>
      </c>
    </row>
    <row r="3" spans="1:47" ht="15.5" thickBot="1" x14ac:dyDescent="0.9">
      <c r="C3" s="27" t="s">
        <v>24</v>
      </c>
      <c r="E3" s="4"/>
      <c r="F3" s="80">
        <f ca="1">G3-1</f>
        <v>2019</v>
      </c>
      <c r="G3" s="81">
        <f ca="1">I3-1</f>
        <v>2020</v>
      </c>
      <c r="H3" s="82" t="s">
        <v>17</v>
      </c>
      <c r="I3" s="81">
        <f ca="1">YEAR(TODAY())</f>
        <v>2021</v>
      </c>
      <c r="J3" s="83">
        <f ca="1">I3+1</f>
        <v>2022</v>
      </c>
      <c r="K3" s="79" t="s">
        <v>26</v>
      </c>
      <c r="L3" s="84">
        <f ca="1">J3</f>
        <v>2022</v>
      </c>
    </row>
    <row r="4" spans="1:47" x14ac:dyDescent="0.75">
      <c r="B4" s="17"/>
      <c r="C4" s="19" t="s">
        <v>23</v>
      </c>
      <c r="E4" s="10" t="s">
        <v>0</v>
      </c>
      <c r="F4" s="6"/>
      <c r="G4" s="6"/>
      <c r="H4" s="7"/>
      <c r="I4" s="6"/>
      <c r="J4" s="9"/>
      <c r="K4" s="8"/>
      <c r="L4" s="23"/>
    </row>
    <row r="5" spans="1:47" x14ac:dyDescent="0.75">
      <c r="C5" s="18" t="s">
        <v>25</v>
      </c>
      <c r="E5" s="36" t="s">
        <v>1</v>
      </c>
      <c r="F5" s="37">
        <v>12345</v>
      </c>
      <c r="G5" s="37">
        <v>12468</v>
      </c>
      <c r="H5" s="38">
        <f>IFERROR((G5-F5)/ABS(F5),"")</f>
        <v>9.9635479951397325E-3</v>
      </c>
      <c r="I5" s="37">
        <v>14522</v>
      </c>
      <c r="J5" s="39">
        <f>I5*(1+$C$9)</f>
        <v>15974.2</v>
      </c>
      <c r="K5" s="40"/>
      <c r="L5" s="41">
        <f>J5/12</f>
        <v>1331.1833333333334</v>
      </c>
      <c r="AR5" s="30">
        <f t="shared" ref="AR5:AR24" si="0">F5</f>
        <v>12345</v>
      </c>
      <c r="AS5" s="30">
        <f t="shared" ref="AS5:AS24" si="1">G5</f>
        <v>12468</v>
      </c>
      <c r="AT5" s="30">
        <f t="shared" ref="AT5:AT24" si="2">I5</f>
        <v>14522</v>
      </c>
      <c r="AU5" s="30">
        <f t="shared" ref="AU5:AU24" si="3">J5</f>
        <v>15974.2</v>
      </c>
    </row>
    <row r="6" spans="1:47" x14ac:dyDescent="0.75">
      <c r="C6" s="28" t="s">
        <v>25</v>
      </c>
      <c r="E6" s="36" t="s">
        <v>2</v>
      </c>
      <c r="F6" s="37">
        <v>12098.1</v>
      </c>
      <c r="G6" s="37">
        <v>16000</v>
      </c>
      <c r="H6" s="38">
        <f t="shared" ref="H6:H10" si="4">IFERROR((G6-F6)/ABS(F6),"")</f>
        <v>0.32252171828634246</v>
      </c>
      <c r="I6" s="37">
        <v>15974.2</v>
      </c>
      <c r="J6" s="39">
        <f>I6*(1+$C$9)</f>
        <v>17571.620000000003</v>
      </c>
      <c r="K6" s="40"/>
      <c r="L6" s="41">
        <f t="shared" ref="L6:L10" si="5">J6/12</f>
        <v>1464.301666666667</v>
      </c>
      <c r="AR6" s="30">
        <f t="shared" si="0"/>
        <v>12098.1</v>
      </c>
      <c r="AS6" s="30">
        <f t="shared" si="1"/>
        <v>16000</v>
      </c>
      <c r="AT6" s="30">
        <f t="shared" si="2"/>
        <v>15974.2</v>
      </c>
      <c r="AU6" s="30">
        <f t="shared" si="3"/>
        <v>17571.620000000003</v>
      </c>
    </row>
    <row r="7" spans="1:47" ht="15.5" thickBot="1" x14ac:dyDescent="0.9">
      <c r="E7" s="36" t="s">
        <v>3</v>
      </c>
      <c r="F7" s="37">
        <v>14283.385</v>
      </c>
      <c r="G7" s="37">
        <v>15127.214399999999</v>
      </c>
      <c r="H7" s="38">
        <f t="shared" si="4"/>
        <v>5.9077690617455082E-2</v>
      </c>
      <c r="I7" s="37">
        <v>17731.362000000001</v>
      </c>
      <c r="J7" s="39">
        <f>I7*(1+$C$9)</f>
        <v>19504.498200000002</v>
      </c>
      <c r="K7" s="40"/>
      <c r="L7" s="41">
        <f t="shared" si="5"/>
        <v>1625.3748500000002</v>
      </c>
      <c r="N7" t="s">
        <v>21</v>
      </c>
      <c r="AR7" s="30">
        <f t="shared" si="0"/>
        <v>14283.385</v>
      </c>
      <c r="AS7" s="30">
        <f t="shared" si="1"/>
        <v>15127.214399999999</v>
      </c>
      <c r="AT7" s="30">
        <f t="shared" si="2"/>
        <v>17731.362000000001</v>
      </c>
      <c r="AU7" s="30">
        <f t="shared" si="3"/>
        <v>19504.498200000002</v>
      </c>
    </row>
    <row r="8" spans="1:47" ht="15.5" thickBot="1" x14ac:dyDescent="0.9">
      <c r="B8" s="25" t="str">
        <f ca="1">J3&amp;" Growth Rates"</f>
        <v>2022 Growth Rates</v>
      </c>
      <c r="C8" s="26"/>
      <c r="E8" s="36" t="s">
        <v>4</v>
      </c>
      <c r="F8" s="37">
        <v>19872.049599999998</v>
      </c>
      <c r="G8" s="37">
        <v>18152.657279999999</v>
      </c>
      <c r="H8" s="38">
        <f>IFERROR((G8-F8)/ABS(F8),"")</f>
        <v>-8.6523149579900357E-2</v>
      </c>
      <c r="I8" s="37">
        <v>19327.184580000001</v>
      </c>
      <c r="J8" s="39">
        <f>I8*(1+$C$9)</f>
        <v>21259.903038000004</v>
      </c>
      <c r="K8" s="40"/>
      <c r="L8" s="41">
        <f t="shared" si="5"/>
        <v>1771.6585865000004</v>
      </c>
      <c r="AR8" s="30">
        <f t="shared" si="0"/>
        <v>19872.049599999998</v>
      </c>
      <c r="AS8" s="30">
        <f t="shared" si="1"/>
        <v>18152.657279999999</v>
      </c>
      <c r="AT8" s="30">
        <f t="shared" si="2"/>
        <v>19327.184580000001</v>
      </c>
      <c r="AU8" s="30">
        <f t="shared" si="3"/>
        <v>21259.903038000004</v>
      </c>
    </row>
    <row r="9" spans="1:47" x14ac:dyDescent="0.75">
      <c r="B9" s="20" t="s">
        <v>0</v>
      </c>
      <c r="C9" s="34">
        <v>0.1</v>
      </c>
      <c r="E9" s="36" t="s">
        <v>5</v>
      </c>
      <c r="F9" s="37">
        <v>10464.372576</v>
      </c>
      <c r="G9" s="37">
        <v>11155.8649792</v>
      </c>
      <c r="H9" s="38">
        <f t="shared" si="4"/>
        <v>6.6080636768030915E-2</v>
      </c>
      <c r="I9" s="37">
        <v>18554.097196800001</v>
      </c>
      <c r="J9" s="39">
        <f>I9*(1+$C$9)</f>
        <v>20409.506916480004</v>
      </c>
      <c r="K9" s="40"/>
      <c r="L9" s="41">
        <f t="shared" si="5"/>
        <v>1700.7922430400004</v>
      </c>
      <c r="AR9" s="30">
        <f t="shared" si="0"/>
        <v>10464.372576</v>
      </c>
      <c r="AS9" s="30">
        <f t="shared" si="1"/>
        <v>11155.8649792</v>
      </c>
      <c r="AT9" s="30">
        <f t="shared" si="2"/>
        <v>18554.097196800001</v>
      </c>
      <c r="AU9" s="30">
        <f t="shared" si="3"/>
        <v>20409.506916480004</v>
      </c>
    </row>
    <row r="10" spans="1:47" x14ac:dyDescent="0.75">
      <c r="B10" s="21" t="s">
        <v>19</v>
      </c>
      <c r="C10" s="35">
        <v>0.08</v>
      </c>
      <c r="E10" s="42" t="s">
        <v>14</v>
      </c>
      <c r="F10" s="43">
        <f>SUM(F5:F9)</f>
        <v>69062.907175999993</v>
      </c>
      <c r="G10" s="43">
        <f>SUM(G5:G9)</f>
        <v>72903.736659199989</v>
      </c>
      <c r="H10" s="44">
        <f t="shared" si="4"/>
        <v>5.5613492687355617E-2</v>
      </c>
      <c r="I10" s="43">
        <f>SUM(I5:I9)</f>
        <v>86108.8437768</v>
      </c>
      <c r="J10" s="45">
        <f>SUM(J5:J9)</f>
        <v>94719.728154480021</v>
      </c>
      <c r="K10" s="46"/>
      <c r="L10" s="47">
        <f t="shared" si="5"/>
        <v>7893.3106795400017</v>
      </c>
      <c r="AR10" s="30">
        <f t="shared" si="0"/>
        <v>69062.907175999993</v>
      </c>
      <c r="AS10" s="30">
        <f t="shared" si="1"/>
        <v>72903.736659199989</v>
      </c>
      <c r="AT10" s="30">
        <f t="shared" si="2"/>
        <v>86108.8437768</v>
      </c>
      <c r="AU10" s="30">
        <f t="shared" si="3"/>
        <v>94719.728154480021</v>
      </c>
    </row>
    <row r="11" spans="1:47" x14ac:dyDescent="0.75">
      <c r="B11" s="16" t="s">
        <v>8</v>
      </c>
      <c r="C11" s="35">
        <v>0.12</v>
      </c>
      <c r="E11" s="48"/>
      <c r="F11" s="49"/>
      <c r="G11" s="49"/>
      <c r="H11" s="50"/>
      <c r="I11" s="49"/>
      <c r="J11" s="51"/>
      <c r="K11" s="52"/>
      <c r="L11" s="53"/>
      <c r="AR11" s="30">
        <f t="shared" si="0"/>
        <v>0</v>
      </c>
      <c r="AS11" s="30">
        <f t="shared" si="1"/>
        <v>0</v>
      </c>
      <c r="AT11" s="30">
        <f t="shared" si="2"/>
        <v>0</v>
      </c>
      <c r="AU11" s="30">
        <f t="shared" si="3"/>
        <v>0</v>
      </c>
    </row>
    <row r="12" spans="1:47" x14ac:dyDescent="0.75">
      <c r="E12" s="54" t="s">
        <v>6</v>
      </c>
      <c r="F12" s="37">
        <v>8259.4360763999994</v>
      </c>
      <c r="G12" s="37">
        <v>11742.176498879999</v>
      </c>
      <c r="H12" s="38">
        <f>IFERROR((G12-F12)/ABS(F12),"")</f>
        <v>0.42166806429210901</v>
      </c>
      <c r="I12" s="37">
        <v>12915</v>
      </c>
      <c r="J12" s="39">
        <f>I12*(1+$C$10)</f>
        <v>13948.2</v>
      </c>
      <c r="K12" s="40"/>
      <c r="L12" s="41">
        <f>J12/12</f>
        <v>1162.3500000000001</v>
      </c>
      <c r="AR12" s="30">
        <f t="shared" si="0"/>
        <v>8259.4360763999994</v>
      </c>
      <c r="AS12" s="30">
        <f t="shared" si="1"/>
        <v>11742.176498879999</v>
      </c>
      <c r="AT12" s="30">
        <f t="shared" si="2"/>
        <v>12915</v>
      </c>
      <c r="AU12" s="30">
        <f t="shared" si="3"/>
        <v>13948.2</v>
      </c>
    </row>
    <row r="13" spans="1:47" x14ac:dyDescent="0.75">
      <c r="E13" s="48"/>
      <c r="F13" s="49"/>
      <c r="G13" s="49"/>
      <c r="H13" s="50"/>
      <c r="I13" s="49"/>
      <c r="J13" s="51"/>
      <c r="K13" s="52"/>
      <c r="L13" s="53"/>
      <c r="AR13" s="30">
        <f t="shared" si="0"/>
        <v>0</v>
      </c>
      <c r="AS13" s="30">
        <f t="shared" si="1"/>
        <v>0</v>
      </c>
      <c r="AT13" s="30">
        <f t="shared" si="2"/>
        <v>0</v>
      </c>
      <c r="AU13" s="30">
        <f t="shared" si="3"/>
        <v>0</v>
      </c>
    </row>
    <row r="14" spans="1:47" x14ac:dyDescent="0.75">
      <c r="E14" s="55" t="s">
        <v>7</v>
      </c>
      <c r="F14" s="56">
        <f>F10-F12</f>
        <v>60803.471099599992</v>
      </c>
      <c r="G14" s="56">
        <f>G10-G12</f>
        <v>61161.56016031999</v>
      </c>
      <c r="H14" s="57">
        <f>IFERROR((G14-F14)/ABS(F14),"")</f>
        <v>5.8892864871715172E-3</v>
      </c>
      <c r="I14" s="56">
        <f t="shared" ref="I14:J14" si="6">I10-I12</f>
        <v>73193.8437768</v>
      </c>
      <c r="J14" s="58">
        <f t="shared" si="6"/>
        <v>80771.528154480024</v>
      </c>
      <c r="K14" s="59"/>
      <c r="L14" s="60">
        <f>J14/12</f>
        <v>6730.9606795400023</v>
      </c>
      <c r="AR14" s="30">
        <f t="shared" si="0"/>
        <v>60803.471099599992</v>
      </c>
      <c r="AS14" s="30">
        <f t="shared" si="1"/>
        <v>61161.56016031999</v>
      </c>
      <c r="AT14" s="30">
        <f t="shared" si="2"/>
        <v>73193.8437768</v>
      </c>
      <c r="AU14" s="30">
        <f t="shared" si="3"/>
        <v>80771.528154480024</v>
      </c>
    </row>
    <row r="15" spans="1:47" x14ac:dyDescent="0.75">
      <c r="E15" s="48"/>
      <c r="F15" s="49"/>
      <c r="G15" s="49"/>
      <c r="H15" s="50"/>
      <c r="I15" s="49"/>
      <c r="J15" s="51"/>
      <c r="K15" s="52"/>
      <c r="L15" s="53"/>
      <c r="AR15" s="30">
        <f t="shared" si="0"/>
        <v>0</v>
      </c>
      <c r="AS15" s="30">
        <f t="shared" si="1"/>
        <v>0</v>
      </c>
      <c r="AT15" s="30">
        <f t="shared" si="2"/>
        <v>0</v>
      </c>
      <c r="AU15" s="30">
        <f t="shared" si="3"/>
        <v>0</v>
      </c>
    </row>
    <row r="16" spans="1:47" x14ac:dyDescent="0.75">
      <c r="E16" s="61" t="s">
        <v>8</v>
      </c>
      <c r="F16" s="62"/>
      <c r="G16" s="62"/>
      <c r="H16" s="63"/>
      <c r="I16" s="62"/>
      <c r="J16" s="64"/>
      <c r="K16" s="65"/>
      <c r="L16" s="66"/>
      <c r="AR16" s="30">
        <f t="shared" si="0"/>
        <v>0</v>
      </c>
      <c r="AS16" s="30">
        <f t="shared" si="1"/>
        <v>0</v>
      </c>
      <c r="AT16" s="30">
        <f t="shared" si="2"/>
        <v>0</v>
      </c>
      <c r="AU16" s="30">
        <f t="shared" si="3"/>
        <v>0</v>
      </c>
    </row>
    <row r="17" spans="5:47" x14ac:dyDescent="0.75">
      <c r="E17" s="67" t="s">
        <v>9</v>
      </c>
      <c r="F17" s="37">
        <v>8810.0651481599998</v>
      </c>
      <c r="G17" s="37">
        <v>8959.3647322880006</v>
      </c>
      <c r="H17" s="38">
        <f t="shared" ref="H17:H22" si="7">IFERROR((G17-F17)/ABS(F17),"")</f>
        <v>1.6946479012040258E-2</v>
      </c>
      <c r="I17" s="37">
        <v>10055.238128752</v>
      </c>
      <c r="J17" s="39">
        <f>I17*(1+$C$11)</f>
        <v>11261.866704202241</v>
      </c>
      <c r="K17" s="40"/>
      <c r="L17" s="41">
        <f t="shared" ref="L17:L22" si="8">J17/12</f>
        <v>938.48889201685336</v>
      </c>
      <c r="AR17" s="30">
        <f t="shared" si="0"/>
        <v>8810.0651481599998</v>
      </c>
      <c r="AS17" s="30">
        <f t="shared" si="1"/>
        <v>8959.3647322880006</v>
      </c>
      <c r="AT17" s="30">
        <f t="shared" si="2"/>
        <v>10055.238128752</v>
      </c>
      <c r="AU17" s="30">
        <f t="shared" si="3"/>
        <v>11261.866704202241</v>
      </c>
    </row>
    <row r="18" spans="5:47" x14ac:dyDescent="0.75">
      <c r="E18" s="67" t="s">
        <v>10</v>
      </c>
      <c r="F18" s="37">
        <v>8721.9644966783999</v>
      </c>
      <c r="G18" s="37">
        <v>9863.4282590591993</v>
      </c>
      <c r="H18" s="38">
        <f t="shared" si="7"/>
        <v>0.13087232386872302</v>
      </c>
      <c r="I18" s="37">
        <v>10175.790510039</v>
      </c>
      <c r="J18" s="39">
        <f>I18*(1+$C$11)</f>
        <v>11396.885371243681</v>
      </c>
      <c r="K18" s="40"/>
      <c r="L18" s="41">
        <f t="shared" si="8"/>
        <v>949.74044760364006</v>
      </c>
      <c r="AR18" s="30">
        <f t="shared" si="0"/>
        <v>8721.9644966783999</v>
      </c>
      <c r="AS18" s="30">
        <f t="shared" si="1"/>
        <v>9863.4282590591993</v>
      </c>
      <c r="AT18" s="30">
        <f t="shared" si="2"/>
        <v>10175.790510039</v>
      </c>
      <c r="AU18" s="30">
        <f t="shared" si="3"/>
        <v>11396.885371243681</v>
      </c>
    </row>
    <row r="19" spans="5:47" x14ac:dyDescent="0.75">
      <c r="E19" s="67" t="s">
        <v>18</v>
      </c>
      <c r="F19" s="37">
        <v>9239.2305322430693</v>
      </c>
      <c r="G19" s="37">
        <v>9370.2568461062401</v>
      </c>
      <c r="H19" s="38">
        <f t="shared" si="7"/>
        <v>1.4181517974458492E-2</v>
      </c>
      <c r="I19" s="37">
        <v>9419.3063202402991</v>
      </c>
      <c r="J19" s="39">
        <f>I19*(1+$C$11)</f>
        <v>10549.623078669136</v>
      </c>
      <c r="K19" s="40"/>
      <c r="L19" s="41">
        <f t="shared" si="8"/>
        <v>879.13525655576132</v>
      </c>
      <c r="AR19" s="30">
        <f t="shared" si="0"/>
        <v>9239.2305322430693</v>
      </c>
      <c r="AS19" s="30">
        <f t="shared" si="1"/>
        <v>9370.2568461062401</v>
      </c>
      <c r="AT19" s="30">
        <f t="shared" si="2"/>
        <v>9419.3063202402991</v>
      </c>
      <c r="AU19" s="30">
        <f t="shared" si="3"/>
        <v>10549.623078669136</v>
      </c>
    </row>
    <row r="20" spans="5:47" x14ac:dyDescent="0.75">
      <c r="E20" s="67" t="s">
        <v>11</v>
      </c>
      <c r="F20" s="37">
        <v>6008.5613417617487</v>
      </c>
      <c r="G20" s="37">
        <v>8526.9337299566778</v>
      </c>
      <c r="H20" s="38">
        <f t="shared" si="7"/>
        <v>0.41913067786980868</v>
      </c>
      <c r="I20" s="37">
        <v>7530.5883946812</v>
      </c>
      <c r="J20" s="39">
        <f>I20*(1+$C$11)</f>
        <v>8434.2590020429452</v>
      </c>
      <c r="K20" s="40"/>
      <c r="L20" s="41">
        <f t="shared" si="8"/>
        <v>702.85491683691214</v>
      </c>
      <c r="AR20" s="30">
        <f t="shared" si="0"/>
        <v>6008.5613417617487</v>
      </c>
      <c r="AS20" s="30">
        <f t="shared" si="1"/>
        <v>8526.9337299566778</v>
      </c>
      <c r="AT20" s="30">
        <f t="shared" si="2"/>
        <v>7530.5883946812</v>
      </c>
      <c r="AU20" s="30">
        <f t="shared" si="3"/>
        <v>8434.2590020429452</v>
      </c>
    </row>
    <row r="21" spans="5:47" x14ac:dyDescent="0.75">
      <c r="E21" s="67" t="s">
        <v>12</v>
      </c>
      <c r="F21" s="37">
        <v>6609.4174759379239</v>
      </c>
      <c r="G21" s="37">
        <v>8868.011079154945</v>
      </c>
      <c r="H21" s="38">
        <f t="shared" si="7"/>
        <v>0.34172354998600091</v>
      </c>
      <c r="I21" s="37">
        <v>17146.094305723775</v>
      </c>
      <c r="J21" s="39">
        <f>I21*(1+$C$11)</f>
        <v>19203.625622410629</v>
      </c>
      <c r="K21" s="40"/>
      <c r="L21" s="41">
        <f t="shared" si="8"/>
        <v>1600.3021352008857</v>
      </c>
      <c r="AR21" s="30">
        <f t="shared" si="0"/>
        <v>6609.4174759379239</v>
      </c>
      <c r="AS21" s="30">
        <f t="shared" si="1"/>
        <v>8868.011079154945</v>
      </c>
      <c r="AT21" s="30">
        <f t="shared" si="2"/>
        <v>17146.094305723775</v>
      </c>
      <c r="AU21" s="30">
        <f t="shared" si="3"/>
        <v>19203.625622410629</v>
      </c>
    </row>
    <row r="22" spans="5:47" x14ac:dyDescent="0.75">
      <c r="E22" s="61" t="s">
        <v>13</v>
      </c>
      <c r="F22" s="68">
        <f>SUM(F17:F21)</f>
        <v>39389.238994781139</v>
      </c>
      <c r="G22" s="68">
        <f>SUM(G17:G21)</f>
        <v>45587.994646565065</v>
      </c>
      <c r="H22" s="69">
        <f t="shared" si="7"/>
        <v>0.15737180534524231</v>
      </c>
      <c r="I22" s="68">
        <f>SUM(I17:I21)</f>
        <v>54327.017659436278</v>
      </c>
      <c r="J22" s="70">
        <f>SUM(J17:J21)</f>
        <v>60846.259778568638</v>
      </c>
      <c r="K22" s="71"/>
      <c r="L22" s="72">
        <f t="shared" si="8"/>
        <v>5070.5216482140531</v>
      </c>
      <c r="AR22" s="30">
        <f t="shared" si="0"/>
        <v>39389.238994781139</v>
      </c>
      <c r="AS22" s="30">
        <f t="shared" si="1"/>
        <v>45587.994646565065</v>
      </c>
      <c r="AT22" s="30">
        <f t="shared" si="2"/>
        <v>54327.017659436278</v>
      </c>
      <c r="AU22" s="30">
        <f t="shared" si="3"/>
        <v>60846.259778568638</v>
      </c>
    </row>
    <row r="23" spans="5:47" x14ac:dyDescent="0.75">
      <c r="E23" s="48"/>
      <c r="F23" s="49"/>
      <c r="G23" s="49"/>
      <c r="H23" s="50"/>
      <c r="I23" s="49"/>
      <c r="J23" s="51"/>
      <c r="K23" s="52"/>
      <c r="L23" s="53"/>
      <c r="AR23" s="30">
        <f t="shared" si="0"/>
        <v>0</v>
      </c>
      <c r="AS23" s="30">
        <f t="shared" si="1"/>
        <v>0</v>
      </c>
      <c r="AT23" s="30">
        <f t="shared" si="2"/>
        <v>0</v>
      </c>
      <c r="AU23" s="30">
        <f t="shared" si="3"/>
        <v>0</v>
      </c>
    </row>
    <row r="24" spans="5:47" x14ac:dyDescent="0.75">
      <c r="E24" s="73" t="s">
        <v>15</v>
      </c>
      <c r="F24" s="74">
        <f>F14-F22</f>
        <v>21414.232104818853</v>
      </c>
      <c r="G24" s="74">
        <f>G14-G22</f>
        <v>15573.565513754926</v>
      </c>
      <c r="H24" s="75">
        <f>IFERROR((G24-F24)/ABS(F24),"")</f>
        <v>-0.27274695457090897</v>
      </c>
      <c r="I24" s="74">
        <f>I14-I22</f>
        <v>18866.826117363722</v>
      </c>
      <c r="J24" s="76">
        <f>J14-J22</f>
        <v>19925.268375911386</v>
      </c>
      <c r="K24" s="59"/>
      <c r="L24" s="77">
        <f>J24/12</f>
        <v>1660.4390313259489</v>
      </c>
      <c r="AR24" s="30">
        <f t="shared" si="0"/>
        <v>21414.232104818853</v>
      </c>
      <c r="AS24" s="30">
        <f t="shared" si="1"/>
        <v>15573.565513754926</v>
      </c>
      <c r="AT24" s="30">
        <f t="shared" si="2"/>
        <v>18866.826117363722</v>
      </c>
      <c r="AU24" s="30">
        <f t="shared" si="3"/>
        <v>19925.268375911386</v>
      </c>
    </row>
    <row r="25" spans="5:47" x14ac:dyDescent="0.75">
      <c r="L25" s="24"/>
      <c r="AR25" s="30"/>
      <c r="AS25" s="30"/>
      <c r="AT25" s="30"/>
      <c r="AU25" s="30"/>
    </row>
    <row r="26" spans="5:47" x14ac:dyDescent="0.75">
      <c r="L26" s="24"/>
      <c r="AR26" s="30"/>
      <c r="AS26" s="30"/>
      <c r="AT26" s="30"/>
      <c r="AU26" s="30"/>
    </row>
    <row r="27" spans="5:47" x14ac:dyDescent="0.75">
      <c r="AR27" s="30"/>
      <c r="AS27" s="30"/>
      <c r="AT27" s="30"/>
      <c r="AU27" s="30"/>
    </row>
    <row r="28" spans="5:47" x14ac:dyDescent="0.75">
      <c r="AR28" s="30"/>
      <c r="AS28" s="30"/>
      <c r="AT28" s="30"/>
      <c r="AU28" s="30"/>
    </row>
  </sheetData>
  <sheetProtection algorithmName="SHA-512" hashValue="CecAzJqKiP9NrJyXGAU6X2gi2o1N+bFWweaNc6Vw7BuKYTvA7KNZDjQjgeGqFadinD5WFg8aowVVI9dyp/BpWw==" saltValue="kRBB7ihhVMm3WQpxoXbU1Q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658D277-91E4-41A2-AB98-6888E7B704E4}">
          <x14:colorSeries theme="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'Budget Tool'!AR22:AU22</xm:f>
              <xm:sqref>K22</xm:sqref>
            </x14:sparkline>
          </x14:sparklines>
        </x14:sparklineGroup>
        <x14:sparklineGroup displayEmptyCellsAs="gap" xr2:uid="{C074B54C-BF5B-4404-83B4-756B9B369426}">
          <x14:colorSeries theme="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'Budget Tool'!AR10:AU10</xm:f>
              <xm:sqref>K10</xm:sqref>
            </x14:sparkline>
          </x14:sparklines>
        </x14:sparklineGroup>
        <x14:sparklineGroup displayEmptyCellsAs="gap" xr2:uid="{81187489-77CA-4B6B-A549-593D18DDC47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'Budget Tool'!AR24:AU24</xm:f>
              <xm:sqref>K24</xm:sqref>
            </x14:sparkline>
          </x14:sparklines>
        </x14:sparklineGroup>
        <x14:sparklineGroup displayEmptyCellsAs="gap" xr2:uid="{0798D76A-B192-4A26-A9AC-3970A045BBAF}">
          <x14:colorSeries theme="4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'Budget Tool'!AR17:AU17</xm:f>
              <xm:sqref>K17</xm:sqref>
            </x14:sparkline>
            <x14:sparkline>
              <xm:f>'Budget Tool'!AR18:AU18</xm:f>
              <xm:sqref>K18</xm:sqref>
            </x14:sparkline>
            <x14:sparkline>
              <xm:f>'Budget Tool'!AR19:AU19</xm:f>
              <xm:sqref>K19</xm:sqref>
            </x14:sparkline>
            <x14:sparkline>
              <xm:f>'Budget Tool'!AR20:AU20</xm:f>
              <xm:sqref>K20</xm:sqref>
            </x14:sparkline>
            <x14:sparkline>
              <xm:f>'Budget Tool'!AR21:AU21</xm:f>
              <xm:sqref>K21</xm:sqref>
            </x14:sparkline>
          </x14:sparklines>
        </x14:sparklineGroup>
        <x14:sparklineGroup displayEmptyCellsAs="gap" xr2:uid="{557B736E-7647-4F42-A39D-46398E6B2008}">
          <x14:colorSeries theme="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'Budget Tool'!AR14:AU14</xm:f>
              <xm:sqref>K14</xm:sqref>
            </x14:sparkline>
          </x14:sparklines>
        </x14:sparklineGroup>
        <x14:sparklineGroup displayEmptyCellsAs="gap" xr2:uid="{A89DCFC8-6BFC-4C11-AA51-F43563B2AC2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'Budget Tool'!AR12:AU12</xm:f>
              <xm:sqref>K12</xm:sqref>
            </x14:sparkline>
          </x14:sparklines>
        </x14:sparklineGroup>
        <x14:sparklineGroup displayEmptyCellsAs="gap" xr2:uid="{51644DB2-3EC6-4066-A42D-70C77C6AB32B}">
          <x14:colorSeries theme="4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'Budget Tool'!AR6:AU6</xm:f>
              <xm:sqref>K6</xm:sqref>
            </x14:sparkline>
            <x14:sparkline>
              <xm:f>'Budget Tool'!AR7:AU7</xm:f>
              <xm:sqref>K7</xm:sqref>
            </x14:sparkline>
            <x14:sparkline>
              <xm:f>'Budget Tool'!AR8:AU8</xm:f>
              <xm:sqref>K8</xm:sqref>
            </x14:sparkline>
            <x14:sparkline>
              <xm:f>'Budget Tool'!AR9:AU9</xm:f>
              <xm:sqref>K9</xm:sqref>
            </x14:sparkline>
          </x14:sparklines>
        </x14:sparklineGroup>
        <x14:sparklineGroup displayEmptyCellsAs="gap" xr2:uid="{1E873B8C-26CB-465A-8550-DB83733B532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'Budget Tool'!AR5:AU5</xm:f>
              <xm:sqref>K5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Budget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Tompkins</dc:creator>
  <cp:lastModifiedBy>Jack Tompkins</cp:lastModifiedBy>
  <dcterms:created xsi:type="dcterms:W3CDTF">2021-09-28T02:00:00Z</dcterms:created>
  <dcterms:modified xsi:type="dcterms:W3CDTF">2021-09-28T21:37:32Z</dcterms:modified>
</cp:coreProperties>
</file>